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Part-I &amp; II" sheetId="1" r:id="rId1"/>
  </sheets>
  <definedNames>
    <definedName name="_xlnm.Print_Area" localSheetId="0">'Part-I &amp; II'!$A$1:$I$42</definedName>
  </definedNames>
  <calcPr fullCalcOnLoad="1"/>
</workbook>
</file>

<file path=xl/sharedStrings.xml><?xml version="1.0" encoding="utf-8"?>
<sst xmlns="http://schemas.openxmlformats.org/spreadsheetml/2006/main" count="119" uniqueCount="94">
  <si>
    <t xml:space="preserve">Total Income from operations (net)                             </t>
  </si>
  <si>
    <t>(b)  Other Operating Income</t>
  </si>
  <si>
    <t>(a)  Cost of materials consumed</t>
  </si>
  <si>
    <t>(b)  Purchases of stock-in-trade</t>
  </si>
  <si>
    <t>(d)  Employee benefits expense</t>
  </si>
  <si>
    <t>(e)  Depreciation and amortisation expense</t>
  </si>
  <si>
    <t>Total expenses</t>
  </si>
  <si>
    <t>Profit / (Loss) from operations before other income, finance costs and exceptional items (1-2)</t>
  </si>
  <si>
    <t>Other Income</t>
  </si>
  <si>
    <t>Finance Costs</t>
  </si>
  <si>
    <t>Exceptional Items</t>
  </si>
  <si>
    <t>Tax Expense</t>
  </si>
  <si>
    <t>Reserve excluding Revaluation Reserves as per balance sheet of previous accounting year</t>
  </si>
  <si>
    <t>(87.53)</t>
  </si>
  <si>
    <t>Profit / (Loss) from ordinary activities after finance costs but before exceptional items (5 +/- 6)</t>
  </si>
  <si>
    <t>Net Profit / (Loss) for the period (11 +/- 12)</t>
  </si>
  <si>
    <t xml:space="preserve">Share of profit / (loss) of associates* </t>
  </si>
  <si>
    <t>Minority Interest *</t>
  </si>
  <si>
    <t>Profit / (Loss) from ordinary activities before finance costs and exceptional items (3 +/- 4)</t>
  </si>
  <si>
    <t>Paid-up equity share capital                                             (Face Value of Rs.10/- each)</t>
  </si>
  <si>
    <t>Public Shareholding</t>
  </si>
  <si>
    <t>a) Number of shares</t>
  </si>
  <si>
    <t>b) Percentage of shareholding</t>
  </si>
  <si>
    <t>Promotors and promotor group Shareholding**</t>
  </si>
  <si>
    <t>a) Pledged / Encumbered</t>
  </si>
  <si>
    <t xml:space="preserve">b) Non Encumbered </t>
  </si>
  <si>
    <t>No of Shares</t>
  </si>
  <si>
    <t>A</t>
  </si>
  <si>
    <t>PARTICULARS OF SHARE HOLDING</t>
  </si>
  <si>
    <t xml:space="preserve">    Number of Shares</t>
  </si>
  <si>
    <t>Percentage of shares (as a % of the total share capital of the Company)</t>
  </si>
  <si>
    <t>Percentage of shares (as a % of the total shareholding of the Promoter and Promoter Group)</t>
  </si>
  <si>
    <t>B</t>
  </si>
  <si>
    <t>NOTES :-</t>
  </si>
  <si>
    <t>Expenses</t>
  </si>
  <si>
    <r>
      <t>Income from operations</t>
    </r>
  </si>
  <si>
    <t>Net Profit / (Loss) from ordinary activities after tax                                           (9 +/- 10)</t>
  </si>
  <si>
    <t>Profit / (Loss) from ordinary activities before tax                       (7 +/- 8)</t>
  </si>
  <si>
    <r>
      <t xml:space="preserve">                                                                                                                                             (</t>
    </r>
    <r>
      <rPr>
        <b/>
        <sz val="10"/>
        <color indexed="8"/>
        <rFont val="Arial"/>
        <family val="2"/>
      </rPr>
      <t>Rs. in Lakhs)</t>
    </r>
  </si>
  <si>
    <t>Particulars</t>
  </si>
  <si>
    <t>(f)   Other expenses                                                                       (Any item exceeding 10% of the total expenses relating to continuing operations to be shown separately)</t>
  </si>
  <si>
    <t>(a)   Net sales / Income from operations                                               ( Net of excise duty )</t>
  </si>
  <si>
    <t>NIL</t>
  </si>
  <si>
    <t xml:space="preserve">Net Profit / (Loss) after taxes, minority interest and share of profit / (loss) of associates (13 +/- 14 +/- 15) </t>
  </si>
  <si>
    <t>(c)  Changes in inventories of finished goods,                                      work-in-progress and stock-in-trade</t>
  </si>
  <si>
    <t>Percentage of shares (as a % of the total shareholding of Promotors and promotor group Shareholding)</t>
  </si>
  <si>
    <t>INVESTOR COMPLAINTS</t>
  </si>
  <si>
    <t>Pending at the beginning of the quarter</t>
  </si>
  <si>
    <t>Received during the quarter</t>
  </si>
  <si>
    <t>Disposed of during the quarter</t>
  </si>
  <si>
    <t>Remaining unresolved at the end of the quarter</t>
  </si>
  <si>
    <t>31-03-2012 Audited</t>
  </si>
  <si>
    <t>30-09-2012 Unaudited</t>
  </si>
  <si>
    <t>Nil</t>
  </si>
  <si>
    <t>(127.47)</t>
  </si>
  <si>
    <t>Extraordinary items (net of tax expense Rs.  Lakhs)</t>
  </si>
  <si>
    <t>31-12-2012 Unaudited</t>
  </si>
  <si>
    <t>31-12-2011 Unaudited</t>
  </si>
  <si>
    <t>Quarter Ended                       31-12-2012</t>
  </si>
  <si>
    <t>SEGMENT WISE REPORTING AS APPLICABLE HAS BEEN SHOWN BELOW:-</t>
  </si>
  <si>
    <t>Quarter Ended</t>
  </si>
  <si>
    <t>Year Ended</t>
  </si>
  <si>
    <t>Segment Revenue</t>
  </si>
  <si>
    <t xml:space="preserve">- Pesticides Manufacturing </t>
  </si>
  <si>
    <t>- Real Estate</t>
  </si>
  <si>
    <t>Total</t>
  </si>
  <si>
    <t xml:space="preserve">- Real Estate </t>
  </si>
  <si>
    <t>Capital Employed</t>
  </si>
  <si>
    <t>For and on behalf of the Board</t>
  </si>
  <si>
    <t xml:space="preserve"> Place : Hyderabad</t>
  </si>
  <si>
    <t>(Y.Nayudamma)</t>
  </si>
  <si>
    <t>Managing Director</t>
  </si>
  <si>
    <r>
      <t xml:space="preserve">Segment Results </t>
    </r>
    <r>
      <rPr>
        <u val="single"/>
        <sz val="11"/>
        <rFont val="Arial"/>
        <family val="2"/>
      </rPr>
      <t>(Profit before Tax and Interest)</t>
    </r>
  </si>
  <si>
    <r>
      <t xml:space="preserve">Segment Results </t>
    </r>
    <r>
      <rPr>
        <u val="single"/>
        <sz val="11"/>
        <rFont val="Arial"/>
        <family val="2"/>
      </rPr>
      <t>(Profit after Tax and Interest)</t>
    </r>
  </si>
  <si>
    <t xml:space="preserve"> Date  : 31-01-2013</t>
  </si>
  <si>
    <t>Nine Months Ended</t>
  </si>
  <si>
    <t>0.12</t>
  </si>
  <si>
    <t>(125.03)</t>
  </si>
  <si>
    <t>(73.50)</t>
  </si>
  <si>
    <t>The figures of  the previous period / year are regrouped / rearranged wherever necessary as per the revised format.</t>
  </si>
  <si>
    <t>The above Unaudited Results reviewed in the Audit Committee were approved and taken on record by the Board of Directors at their Meeting                         held on 31st January, 2013.</t>
  </si>
  <si>
    <t>Statement of Unaudited Financial Results for the Quarter and Nine Months Ended  31-12-2012</t>
  </si>
  <si>
    <t xml:space="preserve">  PART - I                                                                                                                            </t>
  </si>
  <si>
    <t xml:space="preserve">  PART - II</t>
  </si>
  <si>
    <t>19.i</t>
  </si>
  <si>
    <t>19.ii</t>
  </si>
  <si>
    <t>Earnings per share (before extraordinary items) (of Rs.10/- each) (not annualised) Basic &amp; Diluted Rs.</t>
  </si>
  <si>
    <t>Earnings per share (after extraordinary items) (of Rs.10/- each) (not annualised) Basic &amp; Diluted Rs.</t>
  </si>
  <si>
    <t xml:space="preserve">                                                          PHYTO CHEM (INDIA) LIMITED</t>
  </si>
  <si>
    <t xml:space="preserve">                                                                                Regd.Office : Survey No.628, Temple Street, Bonthapally,</t>
  </si>
  <si>
    <t xml:space="preserve">                                                                                Jinnaram Mandal, Medak District, Andhra Pradesh,</t>
  </si>
  <si>
    <t xml:space="preserve">                                                                                Corporate Office No : 8-3-229/23, First Floor, Thaherville,</t>
  </si>
  <si>
    <t xml:space="preserve">                                                                                Yousufguda Checkpost, Hyderabad - 500 045, A.P.</t>
  </si>
  <si>
    <t>As at 31st December, 2012, the Company  has  deployed Rs.100.07 Lacs in Real Estate activity and the rest of amount is deployed in Pesticides only.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</si>
</sst>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0000"/>
    <numFmt numFmtId="176" formatCode="0.00_);\(0.00\)"/>
    <numFmt numFmtId="177" formatCode="_(* #,##0.0_);_(* \(#,##0.0\);_(* &quot;-&quot;??_);_(@_)"/>
    <numFmt numFmtId="178" formatCode="_(* #,##0_);_(* \(#,##0\);_(* &quot;-&quot;??_);_(@_)"/>
    <numFmt numFmtId="179" formatCode="0.00_)"/>
  </numFmts>
  <fonts count="37">
    <font>
      <sz val="10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1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sz val="10"/>
      <name val="Verdana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" fillId="23" borderId="7" applyNumberFormat="0" applyFont="0" applyAlignment="0" applyProtection="0"/>
    <xf numFmtId="0" fontId="33" fillId="20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4">
    <xf numFmtId="0" fontId="0" fillId="0" borderId="0" xfId="0" applyAlignment="1">
      <alignment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 quotePrefix="1">
      <alignment horizontal="left"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2" fontId="9" fillId="0" borderId="10" xfId="0" applyNumberFormat="1" applyFont="1" applyFill="1" applyBorder="1" applyAlignment="1">
      <alignment horizontal="right" vertical="center" wrapText="1"/>
    </xf>
    <xf numFmtId="2" fontId="9" fillId="0" borderId="10" xfId="0" applyNumberFormat="1" applyFont="1" applyFill="1" applyBorder="1" applyAlignment="1" quotePrefix="1">
      <alignment horizontal="right" vertical="center" wrapText="1"/>
    </xf>
    <xf numFmtId="0" fontId="9" fillId="0" borderId="10" xfId="0" applyFont="1" applyFill="1" applyBorder="1" applyAlignment="1" quotePrefix="1">
      <alignment horizontal="right" vertical="center" wrapText="1"/>
    </xf>
    <xf numFmtId="2" fontId="9" fillId="0" borderId="10" xfId="0" applyNumberFormat="1" applyFont="1" applyBorder="1" applyAlignment="1">
      <alignment vertical="center" wrapText="1"/>
    </xf>
    <xf numFmtId="0" fontId="9" fillId="0" borderId="12" xfId="0" applyFont="1" applyBorder="1" applyAlignment="1">
      <alignment vertical="top" wrapText="1"/>
    </xf>
    <xf numFmtId="0" fontId="9" fillId="0" borderId="10" xfId="0" applyFont="1" applyBorder="1" applyAlignment="1">
      <alignment vertical="center" wrapText="1"/>
    </xf>
    <xf numFmtId="0" fontId="9" fillId="0" borderId="11" xfId="0" applyFont="1" applyFill="1" applyBorder="1" applyAlignment="1">
      <alignment horizontal="right" vertical="center" wrapText="1"/>
    </xf>
    <xf numFmtId="0" fontId="9" fillId="0" borderId="12" xfId="0" applyFont="1" applyFill="1" applyBorder="1" applyAlignment="1" quotePrefix="1">
      <alignment horizontal="left"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top" wrapText="1"/>
    </xf>
    <xf numFmtId="2" fontId="9" fillId="0" borderId="10" xfId="0" applyNumberFormat="1" applyFont="1" applyBorder="1" applyAlignment="1" quotePrefix="1">
      <alignment horizontal="right" vertical="center" wrapText="1"/>
    </xf>
    <xf numFmtId="0" fontId="0" fillId="24" borderId="11" xfId="0" applyFill="1" applyBorder="1" applyAlignment="1">
      <alignment horizontal="left" vertical="top" wrapText="1"/>
    </xf>
    <xf numFmtId="0" fontId="15" fillId="24" borderId="14" xfId="0" applyFont="1" applyFill="1" applyBorder="1" applyAlignment="1">
      <alignment horizontal="left" vertical="top" wrapText="1"/>
    </xf>
    <xf numFmtId="0" fontId="15" fillId="24" borderId="15" xfId="0" applyFont="1" applyFill="1" applyBorder="1" applyAlignment="1">
      <alignment horizontal="left" vertical="top" wrapText="1"/>
    </xf>
    <xf numFmtId="0" fontId="3" fillId="24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0" fillId="0" borderId="16" xfId="0" applyBorder="1" applyAlignment="1">
      <alignment vertical="top" wrapText="1"/>
    </xf>
    <xf numFmtId="2" fontId="9" fillId="0" borderId="12" xfId="0" applyNumberFormat="1" applyFont="1" applyFill="1" applyBorder="1" applyAlignment="1">
      <alignment horizontal="right" vertical="center" wrapText="1"/>
    </xf>
    <xf numFmtId="0" fontId="0" fillId="0" borderId="17" xfId="0" applyBorder="1" applyAlignment="1">
      <alignment vertical="top" wrapText="1"/>
    </xf>
    <xf numFmtId="0" fontId="15" fillId="24" borderId="18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right" vertical="top" wrapText="1"/>
    </xf>
    <xf numFmtId="0" fontId="4" fillId="0" borderId="0" xfId="58" applyFont="1">
      <alignment/>
      <protection/>
    </xf>
    <xf numFmtId="0" fontId="18" fillId="0" borderId="19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0" fillId="0" borderId="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9" fillId="0" borderId="10" xfId="0" applyFont="1" applyBorder="1" applyAlignment="1" quotePrefix="1">
      <alignment vertical="center"/>
    </xf>
    <xf numFmtId="2" fontId="9" fillId="0" borderId="10" xfId="0" applyNumberFormat="1" applyFont="1" applyBorder="1" applyAlignment="1" quotePrefix="1">
      <alignment horizontal="right" vertical="center"/>
    </xf>
    <xf numFmtId="2" fontId="17" fillId="0" borderId="10" xfId="0" applyNumberFormat="1" applyFont="1" applyBorder="1" applyAlignment="1">
      <alignment vertical="top" wrapText="1"/>
    </xf>
    <xf numFmtId="0" fontId="9" fillId="0" borderId="12" xfId="0" applyFont="1" applyBorder="1" applyAlignment="1" quotePrefix="1">
      <alignment vertical="center"/>
    </xf>
    <xf numFmtId="2" fontId="9" fillId="0" borderId="12" xfId="0" applyNumberFormat="1" applyFont="1" applyBorder="1" applyAlignment="1" quotePrefix="1">
      <alignment horizontal="right" vertical="center"/>
    </xf>
    <xf numFmtId="0" fontId="9" fillId="0" borderId="10" xfId="0" applyFont="1" applyBorder="1" applyAlignment="1">
      <alignment vertical="center"/>
    </xf>
    <xf numFmtId="2" fontId="17" fillId="0" borderId="10" xfId="0" applyNumberFormat="1" applyFont="1" applyBorder="1" applyAlignment="1" quotePrefix="1">
      <alignment horizontal="right" vertical="center"/>
    </xf>
    <xf numFmtId="0" fontId="17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0" fillId="0" borderId="0" xfId="0" applyFont="1" applyBorder="1" applyAlignment="1" quotePrefix="1">
      <alignment horizontal="center" vertical="top" wrapText="1"/>
    </xf>
    <xf numFmtId="0" fontId="7" fillId="0" borderId="0" xfId="0" applyFont="1" applyBorder="1" applyAlignment="1" quotePrefix="1">
      <alignment vertical="top" wrapText="1"/>
    </xf>
    <xf numFmtId="0" fontId="0" fillId="0" borderId="0" xfId="0" applyBorder="1" applyAlignment="1">
      <alignment/>
    </xf>
    <xf numFmtId="2" fontId="9" fillId="0" borderId="11" xfId="0" applyNumberFormat="1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19" xfId="0" applyFont="1" applyFill="1" applyBorder="1" applyAlignment="1">
      <alignment horizontal="left" vertical="top" wrapText="1"/>
    </xf>
    <xf numFmtId="0" fontId="8" fillId="0" borderId="20" xfId="0" applyFont="1" applyFill="1" applyBorder="1" applyAlignment="1">
      <alignment horizontal="left" vertical="top" wrapText="1"/>
    </xf>
    <xf numFmtId="0" fontId="8" fillId="0" borderId="21" xfId="0" applyFont="1" applyFill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0" xfId="0" applyFont="1" applyBorder="1" applyAlignment="1" quotePrefix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left" vertical="center" wrapText="1"/>
    </xf>
    <xf numFmtId="0" fontId="16" fillId="0" borderId="0" xfId="0" applyFont="1" applyBorder="1" applyAlignment="1" quotePrefix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left" vertical="center" wrapText="1"/>
    </xf>
    <xf numFmtId="0" fontId="3" fillId="0" borderId="25" xfId="0" applyFont="1" applyFill="1" applyBorder="1" applyAlignment="1">
      <alignment horizontal="right" vertical="center" wrapText="1"/>
    </xf>
    <xf numFmtId="0" fontId="3" fillId="0" borderId="26" xfId="0" applyFont="1" applyFill="1" applyBorder="1" applyAlignment="1">
      <alignment horizontal="right" vertical="center" wrapText="1"/>
    </xf>
    <xf numFmtId="0" fontId="3" fillId="0" borderId="27" xfId="0" applyFont="1" applyFill="1" applyBorder="1" applyAlignment="1">
      <alignment horizontal="right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4" fillId="24" borderId="12" xfId="0" applyFont="1" applyFill="1" applyBorder="1" applyAlignment="1">
      <alignment horizontal="center" vertical="top" wrapText="1"/>
    </xf>
    <xf numFmtId="0" fontId="14" fillId="24" borderId="13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0" fillId="0" borderId="21" xfId="0" applyBorder="1" applyAlignment="1">
      <alignment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9" fillId="0" borderId="22" xfId="0" applyFont="1" applyFill="1" applyBorder="1" applyAlignment="1" quotePrefix="1">
      <alignment horizontal="left" vertical="center" wrapText="1"/>
    </xf>
    <xf numFmtId="0" fontId="9" fillId="0" borderId="23" xfId="0" applyFont="1" applyFill="1" applyBorder="1" applyAlignment="1" quotePrefix="1">
      <alignment horizontal="left" vertical="center" wrapText="1"/>
    </xf>
    <xf numFmtId="0" fontId="9" fillId="0" borderId="17" xfId="0" applyFont="1" applyFill="1" applyBorder="1" applyAlignment="1" quotePrefix="1">
      <alignment horizontal="left" vertical="center" wrapText="1"/>
    </xf>
    <xf numFmtId="0" fontId="9" fillId="0" borderId="25" xfId="0" applyFont="1" applyFill="1" applyBorder="1" applyAlignment="1" quotePrefix="1">
      <alignment horizontal="left" vertical="center" wrapText="1"/>
    </xf>
    <xf numFmtId="0" fontId="9" fillId="0" borderId="26" xfId="0" applyFont="1" applyFill="1" applyBorder="1" applyAlignment="1" quotePrefix="1">
      <alignment horizontal="left" vertical="center" wrapText="1"/>
    </xf>
    <xf numFmtId="0" fontId="9" fillId="0" borderId="27" xfId="0" applyFont="1" applyFill="1" applyBorder="1" applyAlignment="1" quotePrefix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top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3" fillId="24" borderId="19" xfId="0" applyFont="1" applyFill="1" applyBorder="1" applyAlignment="1">
      <alignment horizontal="left" vertical="top" wrapText="1"/>
    </xf>
    <xf numFmtId="0" fontId="3" fillId="24" borderId="21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top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9" fillId="0" borderId="19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EBI CLAUSE 4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1362075</xdr:colOff>
      <xdr:row>1</xdr:row>
      <xdr:rowOff>142875</xdr:rowOff>
    </xdr:from>
    <xdr:to>
      <xdr:col>2</xdr:col>
      <xdr:colOff>2076450</xdr:colOff>
      <xdr:row>6</xdr:row>
      <xdr:rowOff>142875</xdr:rowOff>
    </xdr:to>
    <xdr:pic>
      <xdr:nvPicPr>
        <xdr:cNvPr id="1" name="Picture 1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304800"/>
          <a:ext cx="7143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94"/>
  <sheetViews>
    <sheetView tabSelected="1" zoomScale="90" zoomScaleNormal="90" zoomScalePageLayoutView="0" workbookViewId="0" topLeftCell="A43">
      <selection activeCell="E12" sqref="E12"/>
    </sheetView>
  </sheetViews>
  <sheetFormatPr defaultColWidth="9.33203125" defaultRowHeight="12.75"/>
  <cols>
    <col min="1" max="1" width="2.83203125" style="0" customWidth="1"/>
    <col min="2" max="2" width="5.66015625" style="0" customWidth="1"/>
    <col min="3" max="3" width="58" style="0" customWidth="1"/>
    <col min="4" max="5" width="15.16015625" style="0" customWidth="1"/>
    <col min="6" max="6" width="15.33203125" style="0" customWidth="1"/>
    <col min="7" max="7" width="15" style="0" customWidth="1"/>
    <col min="8" max="8" width="15.5" style="0" customWidth="1"/>
    <col min="9" max="9" width="16.5" style="0" customWidth="1"/>
    <col min="10" max="10" width="9" style="0" customWidth="1"/>
    <col min="11" max="11" width="13" style="0" bestFit="1" customWidth="1"/>
  </cols>
  <sheetData>
    <row r="2" spans="2:9" ht="12.75">
      <c r="B2" s="70"/>
      <c r="C2" s="71"/>
      <c r="D2" s="71"/>
      <c r="E2" s="71"/>
      <c r="F2" s="71"/>
      <c r="G2" s="71"/>
      <c r="H2" s="71"/>
      <c r="I2" s="33"/>
    </row>
    <row r="3" spans="2:9" ht="18" customHeight="1">
      <c r="B3" s="72" t="s">
        <v>88</v>
      </c>
      <c r="C3" s="73"/>
      <c r="D3" s="73"/>
      <c r="E3" s="73"/>
      <c r="F3" s="73"/>
      <c r="G3" s="73"/>
      <c r="H3" s="73"/>
      <c r="I3" s="31"/>
    </row>
    <row r="4" spans="2:9" ht="12.75" customHeight="1">
      <c r="B4" s="74" t="s">
        <v>89</v>
      </c>
      <c r="C4" s="75"/>
      <c r="D4" s="75"/>
      <c r="E4" s="75"/>
      <c r="F4" s="75"/>
      <c r="G4" s="75"/>
      <c r="H4" s="75"/>
      <c r="I4" s="31"/>
    </row>
    <row r="5" spans="2:9" ht="12.75" customHeight="1">
      <c r="B5" s="74" t="s">
        <v>90</v>
      </c>
      <c r="C5" s="75"/>
      <c r="D5" s="75"/>
      <c r="E5" s="75"/>
      <c r="F5" s="75"/>
      <c r="G5" s="75"/>
      <c r="H5" s="75"/>
      <c r="I5" s="31"/>
    </row>
    <row r="6" spans="2:9" ht="12.75" customHeight="1">
      <c r="B6" s="74" t="s">
        <v>91</v>
      </c>
      <c r="C6" s="75"/>
      <c r="D6" s="75"/>
      <c r="E6" s="75"/>
      <c r="F6" s="75"/>
      <c r="G6" s="75"/>
      <c r="H6" s="75"/>
      <c r="I6" s="31"/>
    </row>
    <row r="7" spans="2:9" ht="12.75" customHeight="1">
      <c r="B7" s="74" t="s">
        <v>92</v>
      </c>
      <c r="C7" s="75"/>
      <c r="D7" s="75"/>
      <c r="E7" s="75"/>
      <c r="F7" s="75"/>
      <c r="G7" s="75"/>
      <c r="H7" s="75"/>
      <c r="I7" s="31"/>
    </row>
    <row r="8" spans="2:9" ht="18" customHeight="1">
      <c r="B8" s="82" t="s">
        <v>82</v>
      </c>
      <c r="C8" s="83"/>
      <c r="D8" s="83"/>
      <c r="E8" s="83"/>
      <c r="F8" s="83"/>
      <c r="G8" s="83"/>
      <c r="H8" s="83"/>
      <c r="I8" s="84"/>
    </row>
    <row r="9" spans="2:9" ht="18" customHeight="1">
      <c r="B9" s="79" t="s">
        <v>81</v>
      </c>
      <c r="C9" s="80"/>
      <c r="D9" s="80"/>
      <c r="E9" s="80"/>
      <c r="F9" s="80"/>
      <c r="G9" s="80"/>
      <c r="H9" s="80"/>
      <c r="I9" s="81"/>
    </row>
    <row r="10" spans="2:9" ht="11.25" customHeight="1">
      <c r="B10" s="76" t="s">
        <v>38</v>
      </c>
      <c r="C10" s="77"/>
      <c r="D10" s="77"/>
      <c r="E10" s="77"/>
      <c r="F10" s="77"/>
      <c r="G10" s="77"/>
      <c r="H10" s="77"/>
      <c r="I10" s="78"/>
    </row>
    <row r="11" spans="2:10" ht="19.5" customHeight="1">
      <c r="B11" s="129"/>
      <c r="C11" s="130"/>
      <c r="D11" s="68" t="s">
        <v>60</v>
      </c>
      <c r="E11" s="69"/>
      <c r="F11" s="89"/>
      <c r="G11" s="68" t="s">
        <v>75</v>
      </c>
      <c r="H11" s="69"/>
      <c r="I11" s="29" t="s">
        <v>61</v>
      </c>
      <c r="J11" s="30"/>
    </row>
    <row r="12" spans="2:9" ht="30" customHeight="1">
      <c r="B12" s="132" t="s">
        <v>39</v>
      </c>
      <c r="C12" s="133"/>
      <c r="D12" s="54" t="s">
        <v>56</v>
      </c>
      <c r="E12" s="54" t="s">
        <v>52</v>
      </c>
      <c r="F12" s="54" t="s">
        <v>57</v>
      </c>
      <c r="G12" s="54" t="s">
        <v>56</v>
      </c>
      <c r="H12" s="54" t="s">
        <v>57</v>
      </c>
      <c r="I12" s="55" t="s">
        <v>51</v>
      </c>
    </row>
    <row r="13" spans="2:9" ht="18" customHeight="1">
      <c r="B13" s="8">
        <v>1</v>
      </c>
      <c r="C13" s="57" t="s">
        <v>35</v>
      </c>
      <c r="D13" s="58"/>
      <c r="E13" s="58"/>
      <c r="F13" s="58"/>
      <c r="G13" s="58"/>
      <c r="H13" s="58"/>
      <c r="I13" s="59"/>
    </row>
    <row r="14" spans="2:9" ht="30" customHeight="1">
      <c r="B14" s="9"/>
      <c r="C14" s="3" t="s">
        <v>41</v>
      </c>
      <c r="D14" s="12">
        <f>G14-2081.11</f>
        <v>799.6500000000001</v>
      </c>
      <c r="E14" s="12">
        <v>1520.92</v>
      </c>
      <c r="F14" s="12">
        <f>H14-1393.79</f>
        <v>954.1700000000001</v>
      </c>
      <c r="G14" s="12">
        <v>2880.76</v>
      </c>
      <c r="H14" s="12">
        <v>2347.96</v>
      </c>
      <c r="I14" s="7">
        <v>2693.04</v>
      </c>
    </row>
    <row r="15" spans="2:9" ht="18" customHeight="1">
      <c r="B15" s="9"/>
      <c r="C15" s="3" t="s">
        <v>1</v>
      </c>
      <c r="D15" s="12">
        <f>G15-5.43</f>
        <v>27.450000000000003</v>
      </c>
      <c r="E15" s="12">
        <v>4.3</v>
      </c>
      <c r="F15" s="12">
        <f>H15-0.61</f>
        <v>0.7200000000000001</v>
      </c>
      <c r="G15" s="12">
        <v>32.88</v>
      </c>
      <c r="H15" s="12">
        <v>1.33</v>
      </c>
      <c r="I15" s="12">
        <f>32.58-I26</f>
        <v>32.089999999999996</v>
      </c>
    </row>
    <row r="16" spans="2:9" ht="18" customHeight="1">
      <c r="B16" s="10"/>
      <c r="C16" s="16" t="s">
        <v>0</v>
      </c>
      <c r="D16" s="32">
        <f>G16-2086.54</f>
        <v>827.1000000000004</v>
      </c>
      <c r="E16" s="32">
        <f>SUM(E14:E15)</f>
        <v>1525.22</v>
      </c>
      <c r="F16" s="32">
        <f>H16-1394.4</f>
        <v>954.8899999999999</v>
      </c>
      <c r="G16" s="32">
        <f>SUM(G14:G15)</f>
        <v>2913.6400000000003</v>
      </c>
      <c r="H16" s="32">
        <f>SUM(H14:H15)</f>
        <v>2349.29</v>
      </c>
      <c r="I16" s="32">
        <f>SUM(I14:I15)</f>
        <v>2725.13</v>
      </c>
    </row>
    <row r="17" spans="2:9" ht="18" customHeight="1">
      <c r="B17" s="124">
        <v>2</v>
      </c>
      <c r="C17" s="60" t="s">
        <v>34</v>
      </c>
      <c r="D17" s="61"/>
      <c r="E17" s="61"/>
      <c r="F17" s="61"/>
      <c r="G17" s="61"/>
      <c r="H17" s="61"/>
      <c r="I17" s="62"/>
    </row>
    <row r="18" spans="2:9" ht="18" customHeight="1">
      <c r="B18" s="125"/>
      <c r="C18" s="11" t="s">
        <v>2</v>
      </c>
      <c r="D18" s="12">
        <f>G18-1707.74</f>
        <v>549.5800000000002</v>
      </c>
      <c r="E18" s="18">
        <v>1293.18</v>
      </c>
      <c r="F18" s="18">
        <f>H18-1062.05</f>
        <v>738.99</v>
      </c>
      <c r="G18" s="53">
        <v>2257.32</v>
      </c>
      <c r="H18" s="53">
        <v>1801.04</v>
      </c>
      <c r="I18" s="18">
        <v>1958.12</v>
      </c>
    </row>
    <row r="19" spans="2:9" ht="18" customHeight="1">
      <c r="B19" s="125"/>
      <c r="C19" s="11" t="s">
        <v>3</v>
      </c>
      <c r="D19" s="12">
        <f>G19-0</f>
        <v>0</v>
      </c>
      <c r="E19" s="12">
        <v>0</v>
      </c>
      <c r="F19" s="12">
        <f>H19-0</f>
        <v>0</v>
      </c>
      <c r="G19" s="12">
        <v>0</v>
      </c>
      <c r="H19" s="12">
        <v>0</v>
      </c>
      <c r="I19" s="12">
        <v>0</v>
      </c>
    </row>
    <row r="20" spans="2:9" ht="30" customHeight="1">
      <c r="B20" s="125"/>
      <c r="C20" s="11" t="s">
        <v>44</v>
      </c>
      <c r="D20" s="13">
        <f>G20+168.83</f>
        <v>43.80000000000001</v>
      </c>
      <c r="E20" s="13" t="s">
        <v>54</v>
      </c>
      <c r="F20" s="13">
        <f>H20+76.85</f>
        <v>3.3499999999999943</v>
      </c>
      <c r="G20" s="13" t="s">
        <v>77</v>
      </c>
      <c r="H20" s="13" t="s">
        <v>78</v>
      </c>
      <c r="I20" s="14" t="s">
        <v>13</v>
      </c>
    </row>
    <row r="21" spans="2:9" ht="18" customHeight="1">
      <c r="B21" s="125"/>
      <c r="C21" s="11" t="s">
        <v>4</v>
      </c>
      <c r="D21" s="12">
        <f>G21-99.79</f>
        <v>54.989999999999995</v>
      </c>
      <c r="E21" s="12">
        <v>49.78</v>
      </c>
      <c r="F21" s="12">
        <f>H21-73.21</f>
        <v>44.31</v>
      </c>
      <c r="G21" s="13">
        <v>154.78</v>
      </c>
      <c r="H21" s="13">
        <v>117.52</v>
      </c>
      <c r="I21" s="13">
        <v>164.2</v>
      </c>
    </row>
    <row r="22" spans="2:9" ht="18" customHeight="1">
      <c r="B22" s="125"/>
      <c r="C22" s="11" t="s">
        <v>5</v>
      </c>
      <c r="D22" s="12">
        <f>G22-13.47</f>
        <v>8.209999999999999</v>
      </c>
      <c r="E22" s="12">
        <v>6.87</v>
      </c>
      <c r="F22" s="12">
        <f>H22-12.06</f>
        <v>6.3100000000000005</v>
      </c>
      <c r="G22" s="13">
        <v>21.68</v>
      </c>
      <c r="H22" s="13">
        <v>18.37</v>
      </c>
      <c r="I22" s="14">
        <v>24.46</v>
      </c>
    </row>
    <row r="23" spans="2:9" ht="54.75" customHeight="1">
      <c r="B23" s="125"/>
      <c r="C23" s="11" t="s">
        <v>40</v>
      </c>
      <c r="D23" s="12">
        <f>G23-261.3</f>
        <v>103</v>
      </c>
      <c r="E23" s="12">
        <v>171.36</v>
      </c>
      <c r="F23" s="12">
        <f>H23-218.35</f>
        <v>123.28999999999999</v>
      </c>
      <c r="G23" s="13">
        <v>364.3</v>
      </c>
      <c r="H23" s="13">
        <v>341.64</v>
      </c>
      <c r="I23" s="14">
        <v>429.47</v>
      </c>
    </row>
    <row r="24" spans="2:9" ht="18" customHeight="1">
      <c r="B24" s="126"/>
      <c r="C24" s="11" t="s">
        <v>6</v>
      </c>
      <c r="D24" s="13">
        <f aca="true" t="shared" si="0" ref="D24:I24">D18+D19+D21+D22+D23+D20</f>
        <v>759.5800000000002</v>
      </c>
      <c r="E24" s="13">
        <f t="shared" si="0"/>
        <v>1393.72</v>
      </c>
      <c r="F24" s="13">
        <f t="shared" si="0"/>
        <v>916.2499999999999</v>
      </c>
      <c r="G24" s="13">
        <f t="shared" si="0"/>
        <v>2673.05</v>
      </c>
      <c r="H24" s="13">
        <f t="shared" si="0"/>
        <v>2205.0699999999997</v>
      </c>
      <c r="I24" s="14">
        <f t="shared" si="0"/>
        <v>2488.72</v>
      </c>
    </row>
    <row r="25" spans="2:9" ht="30" customHeight="1">
      <c r="B25" s="1">
        <v>3</v>
      </c>
      <c r="C25" s="11" t="s">
        <v>7</v>
      </c>
      <c r="D25" s="13">
        <f aca="true" t="shared" si="1" ref="D25:I25">D16-D24</f>
        <v>67.52000000000021</v>
      </c>
      <c r="E25" s="13">
        <f t="shared" si="1"/>
        <v>131.5</v>
      </c>
      <c r="F25" s="13">
        <f t="shared" si="1"/>
        <v>38.639999999999986</v>
      </c>
      <c r="G25" s="13">
        <f t="shared" si="1"/>
        <v>240.59000000000015</v>
      </c>
      <c r="H25" s="13">
        <f t="shared" si="1"/>
        <v>144.22000000000025</v>
      </c>
      <c r="I25" s="13">
        <f t="shared" si="1"/>
        <v>236.4100000000003</v>
      </c>
    </row>
    <row r="26" spans="2:9" ht="18" customHeight="1">
      <c r="B26" s="1">
        <v>4</v>
      </c>
      <c r="C26" s="11" t="s">
        <v>8</v>
      </c>
      <c r="D26" s="12">
        <f>G26-0</f>
        <v>0</v>
      </c>
      <c r="E26" s="13">
        <v>0</v>
      </c>
      <c r="F26" s="13">
        <f>H26-0</f>
        <v>0</v>
      </c>
      <c r="G26" s="13">
        <v>0</v>
      </c>
      <c r="H26" s="12">
        <v>0</v>
      </c>
      <c r="I26" s="14">
        <v>0.49</v>
      </c>
    </row>
    <row r="27" spans="2:9" ht="28.5">
      <c r="B27" s="1">
        <v>5</v>
      </c>
      <c r="C27" s="11" t="s">
        <v>18</v>
      </c>
      <c r="D27" s="13">
        <f aca="true" t="shared" si="2" ref="D27:I27">D25+D26</f>
        <v>67.52000000000021</v>
      </c>
      <c r="E27" s="13">
        <f t="shared" si="2"/>
        <v>131.5</v>
      </c>
      <c r="F27" s="13">
        <f t="shared" si="2"/>
        <v>38.639999999999986</v>
      </c>
      <c r="G27" s="13">
        <f t="shared" si="2"/>
        <v>240.59000000000015</v>
      </c>
      <c r="H27" s="13">
        <f t="shared" si="2"/>
        <v>144.22000000000025</v>
      </c>
      <c r="I27" s="13">
        <f t="shared" si="2"/>
        <v>236.90000000000032</v>
      </c>
    </row>
    <row r="28" spans="2:9" ht="18" customHeight="1">
      <c r="B28" s="1">
        <v>6</v>
      </c>
      <c r="C28" s="11" t="s">
        <v>9</v>
      </c>
      <c r="D28" s="12">
        <f>G28-64.78</f>
        <v>34.17999999999999</v>
      </c>
      <c r="E28" s="13">
        <v>33.38</v>
      </c>
      <c r="F28" s="13">
        <f>H28-29.91</f>
        <v>20.069999999999997</v>
      </c>
      <c r="G28" s="13">
        <v>98.96</v>
      </c>
      <c r="H28" s="13">
        <v>49.98</v>
      </c>
      <c r="I28" s="14">
        <v>74.99</v>
      </c>
    </row>
    <row r="29" spans="2:9" ht="28.5">
      <c r="B29" s="1">
        <v>7</v>
      </c>
      <c r="C29" s="11" t="s">
        <v>14</v>
      </c>
      <c r="D29" s="13">
        <f aca="true" t="shared" si="3" ref="D29:I29">D27-D28</f>
        <v>33.34000000000022</v>
      </c>
      <c r="E29" s="13">
        <f t="shared" si="3"/>
        <v>98.12</v>
      </c>
      <c r="F29" s="13">
        <f t="shared" si="3"/>
        <v>18.56999999999999</v>
      </c>
      <c r="G29" s="13">
        <f t="shared" si="3"/>
        <v>141.63000000000017</v>
      </c>
      <c r="H29" s="13">
        <f t="shared" si="3"/>
        <v>94.24000000000026</v>
      </c>
      <c r="I29" s="13">
        <f t="shared" si="3"/>
        <v>161.9100000000003</v>
      </c>
    </row>
    <row r="30" spans="2:9" ht="18" customHeight="1">
      <c r="B30" s="1">
        <v>8</v>
      </c>
      <c r="C30" s="11" t="s">
        <v>10</v>
      </c>
      <c r="D30" s="12">
        <f>G30-0</f>
        <v>0</v>
      </c>
      <c r="E30" s="13">
        <v>0</v>
      </c>
      <c r="F30" s="13">
        <f>H30-0</f>
        <v>0</v>
      </c>
      <c r="G30" s="13">
        <v>0</v>
      </c>
      <c r="H30" s="13">
        <v>0</v>
      </c>
      <c r="I30" s="14">
        <v>9.85</v>
      </c>
    </row>
    <row r="31" spans="2:9" ht="28.5">
      <c r="B31" s="1">
        <v>9</v>
      </c>
      <c r="C31" s="11" t="s">
        <v>37</v>
      </c>
      <c r="D31" s="13">
        <f aca="true" t="shared" si="4" ref="D31:I31">D29-D30</f>
        <v>33.34000000000022</v>
      </c>
      <c r="E31" s="13">
        <f t="shared" si="4"/>
        <v>98.12</v>
      </c>
      <c r="F31" s="13">
        <f t="shared" si="4"/>
        <v>18.56999999999999</v>
      </c>
      <c r="G31" s="13">
        <f t="shared" si="4"/>
        <v>141.63000000000017</v>
      </c>
      <c r="H31" s="13">
        <f t="shared" si="4"/>
        <v>94.24000000000026</v>
      </c>
      <c r="I31" s="13">
        <f t="shared" si="4"/>
        <v>152.06000000000031</v>
      </c>
    </row>
    <row r="32" spans="2:9" ht="18" customHeight="1">
      <c r="B32" s="1">
        <v>10</v>
      </c>
      <c r="C32" s="11" t="s">
        <v>11</v>
      </c>
      <c r="D32" s="12">
        <f>G32-0</f>
        <v>0</v>
      </c>
      <c r="E32" s="13">
        <v>0</v>
      </c>
      <c r="F32" s="13">
        <f>H32-0</f>
        <v>0</v>
      </c>
      <c r="G32" s="13">
        <v>0</v>
      </c>
      <c r="H32" s="13">
        <v>0</v>
      </c>
      <c r="I32" s="14">
        <v>57.37</v>
      </c>
    </row>
    <row r="33" spans="2:9" ht="28.5">
      <c r="B33" s="1">
        <v>11</v>
      </c>
      <c r="C33" s="11" t="s">
        <v>36</v>
      </c>
      <c r="D33" s="13">
        <f aca="true" t="shared" si="5" ref="D33:I33">D31-D32</f>
        <v>33.34000000000022</v>
      </c>
      <c r="E33" s="13">
        <f t="shared" si="5"/>
        <v>98.12</v>
      </c>
      <c r="F33" s="13">
        <f t="shared" si="5"/>
        <v>18.56999999999999</v>
      </c>
      <c r="G33" s="13">
        <f t="shared" si="5"/>
        <v>141.63000000000017</v>
      </c>
      <c r="H33" s="13">
        <f t="shared" si="5"/>
        <v>94.24000000000026</v>
      </c>
      <c r="I33" s="13">
        <f t="shared" si="5"/>
        <v>94.69000000000031</v>
      </c>
    </row>
    <row r="34" spans="2:9" ht="18" customHeight="1">
      <c r="B34" s="1">
        <v>12</v>
      </c>
      <c r="C34" s="17" t="s">
        <v>55</v>
      </c>
      <c r="D34" s="13">
        <f>G34-0.35</f>
        <v>1.2799999999999998</v>
      </c>
      <c r="E34" s="13">
        <v>0.35</v>
      </c>
      <c r="F34" s="13">
        <f>H34-0.12</f>
        <v>0</v>
      </c>
      <c r="G34" s="13">
        <v>1.63</v>
      </c>
      <c r="H34" s="13" t="s">
        <v>76</v>
      </c>
      <c r="I34" s="13">
        <v>0</v>
      </c>
    </row>
    <row r="35" spans="2:9" ht="18" customHeight="1">
      <c r="B35" s="1">
        <v>13</v>
      </c>
      <c r="C35" s="11" t="s">
        <v>15</v>
      </c>
      <c r="D35" s="13">
        <f>D33-D34</f>
        <v>32.060000000000215</v>
      </c>
      <c r="E35" s="13">
        <f>E33-E34</f>
        <v>97.77000000000001</v>
      </c>
      <c r="F35" s="13">
        <f>F33-F34</f>
        <v>18.56999999999999</v>
      </c>
      <c r="G35" s="13">
        <f>G33-G34</f>
        <v>140.00000000000017</v>
      </c>
      <c r="H35" s="13">
        <f>H33+H34</f>
        <v>94.36000000000027</v>
      </c>
      <c r="I35" s="13">
        <f>I33+I34</f>
        <v>94.69000000000031</v>
      </c>
    </row>
    <row r="36" spans="2:9" ht="18" customHeight="1">
      <c r="B36" s="1">
        <v>14</v>
      </c>
      <c r="C36" s="11" t="s">
        <v>16</v>
      </c>
      <c r="D36" s="12">
        <f>G36-0</f>
        <v>0</v>
      </c>
      <c r="E36" s="13">
        <v>0</v>
      </c>
      <c r="F36" s="13">
        <f>H36-0</f>
        <v>0</v>
      </c>
      <c r="G36" s="13">
        <v>0</v>
      </c>
      <c r="H36" s="13">
        <v>0</v>
      </c>
      <c r="I36" s="13">
        <v>0</v>
      </c>
    </row>
    <row r="37" spans="2:9" ht="18" customHeight="1">
      <c r="B37" s="1">
        <v>15</v>
      </c>
      <c r="C37" s="11" t="s">
        <v>17</v>
      </c>
      <c r="D37" s="12">
        <f>G37-0</f>
        <v>0</v>
      </c>
      <c r="E37" s="13">
        <v>0</v>
      </c>
      <c r="F37" s="13">
        <f>H37-0</f>
        <v>0</v>
      </c>
      <c r="G37" s="13">
        <v>0</v>
      </c>
      <c r="H37" s="13">
        <v>0</v>
      </c>
      <c r="I37" s="13">
        <v>0</v>
      </c>
    </row>
    <row r="38" spans="2:9" ht="30" customHeight="1">
      <c r="B38" s="1">
        <v>16</v>
      </c>
      <c r="C38" s="11" t="s">
        <v>43</v>
      </c>
      <c r="D38" s="13">
        <f aca="true" t="shared" si="6" ref="D38:I38">D35-D36-D37</f>
        <v>32.060000000000215</v>
      </c>
      <c r="E38" s="13">
        <f t="shared" si="6"/>
        <v>97.77000000000001</v>
      </c>
      <c r="F38" s="13">
        <f t="shared" si="6"/>
        <v>18.56999999999999</v>
      </c>
      <c r="G38" s="13">
        <f t="shared" si="6"/>
        <v>140.00000000000017</v>
      </c>
      <c r="H38" s="13">
        <f t="shared" si="6"/>
        <v>94.36000000000027</v>
      </c>
      <c r="I38" s="13">
        <f t="shared" si="6"/>
        <v>94.69000000000031</v>
      </c>
    </row>
    <row r="39" spans="2:9" ht="28.5">
      <c r="B39" s="1">
        <v>17</v>
      </c>
      <c r="C39" s="11" t="s">
        <v>19</v>
      </c>
      <c r="D39" s="12">
        <v>430.02</v>
      </c>
      <c r="E39" s="12">
        <v>430.02</v>
      </c>
      <c r="F39" s="12">
        <v>430.02</v>
      </c>
      <c r="G39" s="12">
        <v>430.02</v>
      </c>
      <c r="H39" s="12">
        <v>430.02</v>
      </c>
      <c r="I39" s="14">
        <v>430.02</v>
      </c>
    </row>
    <row r="40" spans="2:9" ht="28.5">
      <c r="B40" s="1">
        <v>18</v>
      </c>
      <c r="C40" s="11" t="s">
        <v>12</v>
      </c>
      <c r="D40" s="22"/>
      <c r="E40" s="15"/>
      <c r="F40" s="13"/>
      <c r="G40" s="14"/>
      <c r="H40" s="14"/>
      <c r="I40" s="14">
        <v>191.82</v>
      </c>
    </row>
    <row r="41" spans="2:9" ht="28.5">
      <c r="B41" s="1" t="s">
        <v>84</v>
      </c>
      <c r="C41" s="11" t="s">
        <v>86</v>
      </c>
      <c r="D41" s="15">
        <f aca="true" t="shared" si="7" ref="D41:I41">D33*100000/(D39*10000)</f>
        <v>0.7753127761499516</v>
      </c>
      <c r="E41" s="15">
        <f t="shared" si="7"/>
        <v>2.2817543370075812</v>
      </c>
      <c r="F41" s="15">
        <f t="shared" si="7"/>
        <v>0.43184037951723153</v>
      </c>
      <c r="G41" s="15">
        <f t="shared" si="7"/>
        <v>3.2935677410353046</v>
      </c>
      <c r="H41" s="15">
        <f t="shared" si="7"/>
        <v>2.1915259755360275</v>
      </c>
      <c r="I41" s="15">
        <f t="shared" si="7"/>
        <v>2.2019906050881426</v>
      </c>
    </row>
    <row r="42" spans="2:9" ht="39.75" customHeight="1">
      <c r="B42" s="1" t="s">
        <v>85</v>
      </c>
      <c r="C42" s="11" t="s">
        <v>87</v>
      </c>
      <c r="D42" s="15">
        <f aca="true" t="shared" si="8" ref="D42:I42">D38*100000/(D39*10000)</f>
        <v>0.7455467187572721</v>
      </c>
      <c r="E42" s="15">
        <f t="shared" si="8"/>
        <v>2.2736151806892706</v>
      </c>
      <c r="F42" s="15">
        <f t="shared" si="8"/>
        <v>0.43184037951723153</v>
      </c>
      <c r="G42" s="15">
        <f t="shared" si="8"/>
        <v>3.2556625273243145</v>
      </c>
      <c r="H42" s="15">
        <f t="shared" si="8"/>
        <v>2.1943165434165914</v>
      </c>
      <c r="I42" s="15">
        <f t="shared" si="8"/>
        <v>2.2019906050881426</v>
      </c>
    </row>
    <row r="43" spans="2:9" ht="13.5" customHeight="1">
      <c r="B43" s="127"/>
      <c r="C43" s="128"/>
      <c r="D43" s="128"/>
      <c r="E43" s="128"/>
      <c r="F43" s="128"/>
      <c r="G43" s="128"/>
      <c r="H43" s="128"/>
      <c r="I43" s="62"/>
    </row>
    <row r="44" spans="2:9" ht="16.5" customHeight="1">
      <c r="B44" s="57" t="s">
        <v>83</v>
      </c>
      <c r="C44" s="58"/>
      <c r="D44" s="58"/>
      <c r="E44" s="58"/>
      <c r="F44" s="58"/>
      <c r="G44" s="58"/>
      <c r="H44" s="58"/>
      <c r="I44" s="62"/>
    </row>
    <row r="45" spans="2:9" ht="16.5" customHeight="1">
      <c r="B45" s="2" t="s">
        <v>27</v>
      </c>
      <c r="C45" s="57" t="s">
        <v>28</v>
      </c>
      <c r="D45" s="63"/>
      <c r="E45" s="63"/>
      <c r="F45" s="63"/>
      <c r="G45" s="63"/>
      <c r="H45" s="63"/>
      <c r="I45" s="62"/>
    </row>
    <row r="46" spans="2:9" ht="16.5" customHeight="1">
      <c r="B46" s="64">
        <v>1</v>
      </c>
      <c r="C46" s="131" t="s">
        <v>20</v>
      </c>
      <c r="D46" s="63"/>
      <c r="E46" s="63"/>
      <c r="F46" s="63"/>
      <c r="G46" s="63"/>
      <c r="H46" s="63"/>
      <c r="I46" s="62"/>
    </row>
    <row r="47" spans="2:9" ht="16.5" customHeight="1">
      <c r="B47" s="65"/>
      <c r="C47" s="4" t="s">
        <v>21</v>
      </c>
      <c r="D47" s="5">
        <v>2835761</v>
      </c>
      <c r="E47" s="5">
        <v>2845060</v>
      </c>
      <c r="F47" s="5">
        <v>2849653</v>
      </c>
      <c r="G47" s="5">
        <v>2835761</v>
      </c>
      <c r="H47" s="5">
        <v>2849653</v>
      </c>
      <c r="I47" s="5">
        <v>2849653</v>
      </c>
    </row>
    <row r="48" spans="2:9" ht="14.25">
      <c r="B48" s="67"/>
      <c r="C48" s="5" t="s">
        <v>22</v>
      </c>
      <c r="D48" s="5">
        <v>65.94</v>
      </c>
      <c r="E48" s="5">
        <v>66.16</v>
      </c>
      <c r="F48" s="5">
        <v>66.27</v>
      </c>
      <c r="G48" s="5">
        <v>65.94</v>
      </c>
      <c r="H48" s="5">
        <v>66.27</v>
      </c>
      <c r="I48" s="5">
        <v>66.27</v>
      </c>
    </row>
    <row r="49" spans="2:9" ht="14.25">
      <c r="B49" s="64">
        <v>2</v>
      </c>
      <c r="C49" s="6" t="s">
        <v>23</v>
      </c>
      <c r="D49" s="3"/>
      <c r="E49" s="3"/>
      <c r="F49" s="3"/>
      <c r="G49" s="3"/>
      <c r="H49" s="3"/>
      <c r="I49" s="3"/>
    </row>
    <row r="50" spans="2:9" ht="14.25">
      <c r="B50" s="65"/>
      <c r="C50" s="6" t="s">
        <v>24</v>
      </c>
      <c r="D50" s="3"/>
      <c r="E50" s="3"/>
      <c r="F50" s="3"/>
      <c r="G50" s="3"/>
      <c r="H50" s="3"/>
      <c r="I50" s="3"/>
    </row>
    <row r="51" spans="2:9" ht="12.75" customHeight="1">
      <c r="B51" s="65"/>
      <c r="C51" s="5" t="s">
        <v>29</v>
      </c>
      <c r="D51" s="7" t="s">
        <v>42</v>
      </c>
      <c r="E51" s="7" t="s">
        <v>42</v>
      </c>
      <c r="F51" s="7" t="s">
        <v>42</v>
      </c>
      <c r="G51" s="7" t="s">
        <v>42</v>
      </c>
      <c r="H51" s="7" t="s">
        <v>42</v>
      </c>
      <c r="I51" s="7" t="s">
        <v>42</v>
      </c>
    </row>
    <row r="52" spans="2:9" ht="39.75" customHeight="1">
      <c r="B52" s="65"/>
      <c r="C52" s="6" t="s">
        <v>45</v>
      </c>
      <c r="D52" s="3"/>
      <c r="E52" s="3"/>
      <c r="F52" s="3"/>
      <c r="G52" s="3"/>
      <c r="H52" s="3"/>
      <c r="I52" s="3"/>
    </row>
    <row r="53" spans="2:9" ht="28.5">
      <c r="B53" s="65"/>
      <c r="C53" s="6" t="s">
        <v>30</v>
      </c>
      <c r="D53" s="3"/>
      <c r="E53" s="3"/>
      <c r="F53" s="3"/>
      <c r="G53" s="3"/>
      <c r="H53" s="3"/>
      <c r="I53" s="3"/>
    </row>
    <row r="54" spans="2:9" ht="14.25">
      <c r="B54" s="65"/>
      <c r="C54" s="5"/>
      <c r="D54" s="3"/>
      <c r="E54" s="3"/>
      <c r="F54" s="3"/>
      <c r="G54" s="3"/>
      <c r="H54" s="3"/>
      <c r="I54" s="3"/>
    </row>
    <row r="55" spans="2:9" ht="14.25">
      <c r="B55" s="65"/>
      <c r="C55" s="5" t="s">
        <v>25</v>
      </c>
      <c r="D55" s="3"/>
      <c r="E55" s="3"/>
      <c r="F55" s="3"/>
      <c r="G55" s="3"/>
      <c r="H55" s="3"/>
      <c r="I55" s="3"/>
    </row>
    <row r="56" spans="2:9" ht="14.25">
      <c r="B56" s="65"/>
      <c r="C56" s="5" t="s">
        <v>26</v>
      </c>
      <c r="D56" s="5">
        <v>1464439</v>
      </c>
      <c r="E56" s="5">
        <v>1455140</v>
      </c>
      <c r="F56" s="5">
        <v>1450547</v>
      </c>
      <c r="G56" s="5">
        <v>1464439</v>
      </c>
      <c r="H56" s="5">
        <v>1450547</v>
      </c>
      <c r="I56" s="5">
        <v>1450547</v>
      </c>
    </row>
    <row r="57" spans="2:9" ht="30" customHeight="1">
      <c r="B57" s="65"/>
      <c r="C57" s="6" t="s">
        <v>31</v>
      </c>
      <c r="D57" s="5">
        <v>100</v>
      </c>
      <c r="E57" s="5">
        <v>100</v>
      </c>
      <c r="F57" s="5">
        <v>100</v>
      </c>
      <c r="G57" s="5">
        <v>100</v>
      </c>
      <c r="H57" s="5">
        <v>100</v>
      </c>
      <c r="I57" s="5">
        <v>100</v>
      </c>
    </row>
    <row r="58" spans="2:9" ht="28.5">
      <c r="B58" s="65"/>
      <c r="C58" s="19" t="s">
        <v>30</v>
      </c>
      <c r="D58" s="20">
        <v>34.06</v>
      </c>
      <c r="E58" s="20">
        <v>33.84</v>
      </c>
      <c r="F58" s="20">
        <v>33.73</v>
      </c>
      <c r="G58" s="20">
        <v>34.06</v>
      </c>
      <c r="H58" s="20">
        <v>33.73</v>
      </c>
      <c r="I58" s="5">
        <v>33.73</v>
      </c>
    </row>
    <row r="59" spans="2:9" ht="15">
      <c r="B59" s="112"/>
      <c r="C59" s="113"/>
      <c r="D59" s="113"/>
      <c r="E59" s="113"/>
      <c r="F59" s="113"/>
      <c r="G59" s="113"/>
      <c r="H59" s="113"/>
      <c r="I59" s="114"/>
    </row>
    <row r="60" spans="2:9" ht="53.25" customHeight="1">
      <c r="B60" s="23"/>
      <c r="C60" s="26" t="s">
        <v>39</v>
      </c>
      <c r="D60" s="27" t="s">
        <v>58</v>
      </c>
      <c r="E60" s="117"/>
      <c r="F60" s="118"/>
      <c r="G60" s="118"/>
      <c r="H60" s="118"/>
      <c r="I60" s="110"/>
    </row>
    <row r="61" spans="2:9" ht="14.25" customHeight="1">
      <c r="B61" s="90" t="s">
        <v>32</v>
      </c>
      <c r="C61" s="115" t="s">
        <v>46</v>
      </c>
      <c r="D61" s="116"/>
      <c r="E61" s="119"/>
      <c r="F61" s="120"/>
      <c r="G61" s="120"/>
      <c r="H61" s="120"/>
      <c r="I61" s="121"/>
    </row>
    <row r="62" spans="2:9" ht="14.25">
      <c r="B62" s="91"/>
      <c r="C62" s="24" t="s">
        <v>47</v>
      </c>
      <c r="D62" s="28" t="s">
        <v>53</v>
      </c>
      <c r="E62" s="119"/>
      <c r="F62" s="120"/>
      <c r="G62" s="120"/>
      <c r="H62" s="120"/>
      <c r="I62" s="121"/>
    </row>
    <row r="63" spans="2:9" ht="14.25">
      <c r="B63" s="91"/>
      <c r="C63" s="25" t="s">
        <v>48</v>
      </c>
      <c r="D63" s="28">
        <v>1</v>
      </c>
      <c r="E63" s="119"/>
      <c r="F63" s="120"/>
      <c r="G63" s="120"/>
      <c r="H63" s="120"/>
      <c r="I63" s="121"/>
    </row>
    <row r="64" spans="2:9" ht="14.25">
      <c r="B64" s="91"/>
      <c r="C64" s="25" t="s">
        <v>49</v>
      </c>
      <c r="D64" s="28">
        <v>1</v>
      </c>
      <c r="E64" s="119"/>
      <c r="F64" s="120"/>
      <c r="G64" s="120"/>
      <c r="H64" s="120"/>
      <c r="I64" s="121"/>
    </row>
    <row r="65" spans="2:9" ht="14.25">
      <c r="B65" s="91"/>
      <c r="C65" s="34" t="s">
        <v>50</v>
      </c>
      <c r="D65" s="35" t="s">
        <v>53</v>
      </c>
      <c r="E65" s="122"/>
      <c r="F65" s="123"/>
      <c r="G65" s="123"/>
      <c r="H65" s="123"/>
      <c r="I65" s="111"/>
    </row>
    <row r="66" spans="2:9" ht="18" customHeight="1">
      <c r="B66" s="87" t="s">
        <v>59</v>
      </c>
      <c r="C66" s="87"/>
      <c r="D66" s="87"/>
      <c r="E66" s="87"/>
      <c r="F66" s="87"/>
      <c r="G66" s="87"/>
      <c r="H66" s="87"/>
      <c r="I66" s="87"/>
    </row>
    <row r="67" spans="2:9" ht="18" customHeight="1">
      <c r="B67" s="88"/>
      <c r="C67" s="88"/>
      <c r="D67" s="68" t="s">
        <v>60</v>
      </c>
      <c r="E67" s="69"/>
      <c r="F67" s="89"/>
      <c r="G67" s="68" t="s">
        <v>75</v>
      </c>
      <c r="H67" s="69"/>
      <c r="I67" s="29" t="s">
        <v>61</v>
      </c>
    </row>
    <row r="68" spans="2:9" ht="30" customHeight="1">
      <c r="B68" s="93" t="s">
        <v>39</v>
      </c>
      <c r="C68" s="93"/>
      <c r="D68" s="8" t="s">
        <v>56</v>
      </c>
      <c r="E68" s="54" t="s">
        <v>52</v>
      </c>
      <c r="F68" s="8" t="s">
        <v>57</v>
      </c>
      <c r="G68" s="8" t="s">
        <v>56</v>
      </c>
      <c r="H68" s="1" t="s">
        <v>57</v>
      </c>
      <c r="I68" s="55" t="s">
        <v>51</v>
      </c>
    </row>
    <row r="69" spans="2:9" ht="15" customHeight="1">
      <c r="B69" s="92">
        <v>1</v>
      </c>
      <c r="C69" s="37" t="s">
        <v>62</v>
      </c>
      <c r="D69" s="38"/>
      <c r="E69" s="38"/>
      <c r="F69" s="38"/>
      <c r="G69" s="38"/>
      <c r="H69" s="39"/>
      <c r="I69" s="40"/>
    </row>
    <row r="70" spans="2:9" ht="14.25">
      <c r="B70" s="92"/>
      <c r="C70" s="41" t="s">
        <v>63</v>
      </c>
      <c r="D70" s="42">
        <f>D14</f>
        <v>799.6500000000001</v>
      </c>
      <c r="E70" s="42">
        <f>E14</f>
        <v>1520.92</v>
      </c>
      <c r="F70" s="42">
        <f>F14</f>
        <v>954.1700000000001</v>
      </c>
      <c r="G70" s="42">
        <f>G14</f>
        <v>2880.76</v>
      </c>
      <c r="H70" s="42">
        <f>H14</f>
        <v>2347.96</v>
      </c>
      <c r="I70" s="42">
        <v>2670.29</v>
      </c>
    </row>
    <row r="71" spans="2:9" ht="15">
      <c r="B71" s="92"/>
      <c r="C71" s="44" t="s">
        <v>64</v>
      </c>
      <c r="D71" s="12">
        <f>G71-E71</f>
        <v>0</v>
      </c>
      <c r="E71" s="45">
        <v>0</v>
      </c>
      <c r="F71" s="45">
        <v>0</v>
      </c>
      <c r="G71" s="45">
        <v>0</v>
      </c>
      <c r="H71" s="43">
        <v>0</v>
      </c>
      <c r="I71" s="45">
        <v>22.75</v>
      </c>
    </row>
    <row r="72" spans="2:9" ht="15">
      <c r="B72" s="92"/>
      <c r="C72" s="46" t="s">
        <v>65</v>
      </c>
      <c r="D72" s="42">
        <f aca="true" t="shared" si="9" ref="D72:I72">SUM(D70:D71)</f>
        <v>799.6500000000001</v>
      </c>
      <c r="E72" s="42">
        <f t="shared" si="9"/>
        <v>1520.92</v>
      </c>
      <c r="F72" s="42">
        <f t="shared" si="9"/>
        <v>954.1700000000001</v>
      </c>
      <c r="G72" s="42">
        <f t="shared" si="9"/>
        <v>2880.76</v>
      </c>
      <c r="H72" s="47">
        <f t="shared" si="9"/>
        <v>2347.96</v>
      </c>
      <c r="I72" s="42">
        <f t="shared" si="9"/>
        <v>2693.04</v>
      </c>
    </row>
    <row r="73" spans="2:9" ht="15">
      <c r="B73" s="92">
        <v>2</v>
      </c>
      <c r="C73" s="37" t="s">
        <v>72</v>
      </c>
      <c r="D73" s="38"/>
      <c r="E73" s="38"/>
      <c r="F73" s="38"/>
      <c r="G73" s="38"/>
      <c r="H73" s="48"/>
      <c r="I73" s="40"/>
    </row>
    <row r="74" spans="2:9" ht="14.25">
      <c r="B74" s="92"/>
      <c r="C74" s="41" t="s">
        <v>63</v>
      </c>
      <c r="D74" s="42">
        <f>D27</f>
        <v>67.52000000000021</v>
      </c>
      <c r="E74" s="42">
        <f>E27</f>
        <v>131.5</v>
      </c>
      <c r="F74" s="42">
        <f>F27</f>
        <v>38.639999999999986</v>
      </c>
      <c r="G74" s="42">
        <f>G27</f>
        <v>240.59000000000015</v>
      </c>
      <c r="H74" s="42">
        <f>H27</f>
        <v>144.22000000000025</v>
      </c>
      <c r="I74" s="42">
        <v>223.1</v>
      </c>
    </row>
    <row r="75" spans="2:9" ht="15">
      <c r="B75" s="92"/>
      <c r="C75" s="41" t="s">
        <v>66</v>
      </c>
      <c r="D75" s="12">
        <f>G75-E75</f>
        <v>0</v>
      </c>
      <c r="E75" s="42">
        <v>0</v>
      </c>
      <c r="F75" s="42">
        <v>0</v>
      </c>
      <c r="G75" s="42">
        <v>0</v>
      </c>
      <c r="H75" s="43">
        <v>0</v>
      </c>
      <c r="I75" s="42">
        <v>13.8</v>
      </c>
    </row>
    <row r="76" spans="2:9" ht="15">
      <c r="B76" s="92"/>
      <c r="C76" s="46" t="s">
        <v>65</v>
      </c>
      <c r="D76" s="42">
        <f aca="true" t="shared" si="10" ref="D76:I76">SUM(D74:D75)</f>
        <v>67.52000000000021</v>
      </c>
      <c r="E76" s="42">
        <f t="shared" si="10"/>
        <v>131.5</v>
      </c>
      <c r="F76" s="42">
        <f t="shared" si="10"/>
        <v>38.639999999999986</v>
      </c>
      <c r="G76" s="42">
        <f t="shared" si="10"/>
        <v>240.59000000000015</v>
      </c>
      <c r="H76" s="47">
        <f t="shared" si="10"/>
        <v>144.22000000000025</v>
      </c>
      <c r="I76" s="42">
        <f t="shared" si="10"/>
        <v>236.9</v>
      </c>
    </row>
    <row r="77" spans="2:9" ht="15">
      <c r="B77" s="92">
        <v>3</v>
      </c>
      <c r="C77" s="85" t="s">
        <v>73</v>
      </c>
      <c r="D77" s="86"/>
      <c r="E77" s="86"/>
      <c r="F77" s="86"/>
      <c r="G77" s="86"/>
      <c r="H77" s="48"/>
      <c r="I77" s="40"/>
    </row>
    <row r="78" spans="2:9" ht="14.25">
      <c r="B78" s="92"/>
      <c r="C78" s="41" t="s">
        <v>63</v>
      </c>
      <c r="D78" s="42">
        <f>D38</f>
        <v>32.060000000000215</v>
      </c>
      <c r="E78" s="42">
        <f>E38</f>
        <v>97.77000000000001</v>
      </c>
      <c r="F78" s="42">
        <f>F38</f>
        <v>18.56999999999999</v>
      </c>
      <c r="G78" s="42">
        <f>G38</f>
        <v>140.00000000000017</v>
      </c>
      <c r="H78" s="42">
        <f>H38</f>
        <v>94.36000000000027</v>
      </c>
      <c r="I78" s="42">
        <v>86.09</v>
      </c>
    </row>
    <row r="79" spans="2:9" ht="15">
      <c r="B79" s="92"/>
      <c r="C79" s="41" t="s">
        <v>66</v>
      </c>
      <c r="D79" s="12">
        <f>G79-E79</f>
        <v>0</v>
      </c>
      <c r="E79" s="42">
        <v>0</v>
      </c>
      <c r="F79" s="42">
        <v>0</v>
      </c>
      <c r="G79" s="42">
        <v>0</v>
      </c>
      <c r="H79" s="43">
        <v>0</v>
      </c>
      <c r="I79" s="42">
        <v>8.6</v>
      </c>
    </row>
    <row r="80" spans="2:9" ht="15">
      <c r="B80" s="92"/>
      <c r="C80" s="46" t="s">
        <v>65</v>
      </c>
      <c r="D80" s="42">
        <f aca="true" t="shared" si="11" ref="D80:I80">SUM(D78:D79)</f>
        <v>32.060000000000215</v>
      </c>
      <c r="E80" s="42">
        <f t="shared" si="11"/>
        <v>97.77000000000001</v>
      </c>
      <c r="F80" s="42">
        <f t="shared" si="11"/>
        <v>18.56999999999999</v>
      </c>
      <c r="G80" s="42">
        <f t="shared" si="11"/>
        <v>140.00000000000017</v>
      </c>
      <c r="H80" s="47">
        <f t="shared" si="11"/>
        <v>94.36000000000027</v>
      </c>
      <c r="I80" s="42">
        <f t="shared" si="11"/>
        <v>94.69</v>
      </c>
    </row>
    <row r="81" spans="2:9" ht="15">
      <c r="B81" s="92">
        <v>4</v>
      </c>
      <c r="C81" s="85" t="s">
        <v>67</v>
      </c>
      <c r="D81" s="86"/>
      <c r="E81" s="86"/>
      <c r="F81" s="86"/>
      <c r="G81" s="86"/>
      <c r="H81" s="49"/>
      <c r="I81" s="31"/>
    </row>
    <row r="82" spans="2:9" ht="15" customHeight="1">
      <c r="B82" s="92"/>
      <c r="C82" s="100" t="s">
        <v>93</v>
      </c>
      <c r="D82" s="101"/>
      <c r="E82" s="101"/>
      <c r="F82" s="101"/>
      <c r="G82" s="101"/>
      <c r="H82" s="101"/>
      <c r="I82" s="102"/>
    </row>
    <row r="83" spans="2:9" ht="15" customHeight="1">
      <c r="B83" s="92"/>
      <c r="C83" s="103"/>
      <c r="D83" s="104"/>
      <c r="E83" s="104"/>
      <c r="F83" s="104"/>
      <c r="G83" s="104"/>
      <c r="H83" s="104"/>
      <c r="I83" s="105"/>
    </row>
    <row r="84" spans="2:9" ht="12.75">
      <c r="B84" s="97"/>
      <c r="C84" s="98"/>
      <c r="D84" s="98"/>
      <c r="E84" s="98"/>
      <c r="F84" s="98"/>
      <c r="G84" s="98"/>
      <c r="H84" s="98"/>
      <c r="I84" s="99"/>
    </row>
    <row r="85" spans="2:9" ht="15">
      <c r="B85" s="106" t="s">
        <v>33</v>
      </c>
      <c r="C85" s="106"/>
      <c r="D85" s="106"/>
      <c r="E85" s="106"/>
      <c r="F85" s="106"/>
      <c r="G85" s="106"/>
      <c r="H85" s="106"/>
      <c r="I85" s="107"/>
    </row>
    <row r="86" spans="2:9" ht="15" customHeight="1">
      <c r="B86" s="108">
        <v>1</v>
      </c>
      <c r="C86" s="100" t="s">
        <v>80</v>
      </c>
      <c r="D86" s="101"/>
      <c r="E86" s="101"/>
      <c r="F86" s="101"/>
      <c r="G86" s="101"/>
      <c r="H86" s="101"/>
      <c r="I86" s="110"/>
    </row>
    <row r="87" spans="2:9" ht="15" customHeight="1">
      <c r="B87" s="109"/>
      <c r="C87" s="103"/>
      <c r="D87" s="104"/>
      <c r="E87" s="104"/>
      <c r="F87" s="104"/>
      <c r="G87" s="104"/>
      <c r="H87" s="104"/>
      <c r="I87" s="111"/>
    </row>
    <row r="88" spans="2:9" ht="14.25">
      <c r="B88" s="21">
        <v>2</v>
      </c>
      <c r="C88" s="94" t="s">
        <v>79</v>
      </c>
      <c r="D88" s="95"/>
      <c r="E88" s="95"/>
      <c r="F88" s="95"/>
      <c r="G88" s="95"/>
      <c r="H88" s="95"/>
      <c r="I88" s="96"/>
    </row>
    <row r="90" spans="6:9" ht="15">
      <c r="F90" s="36"/>
      <c r="G90" s="66" t="s">
        <v>68</v>
      </c>
      <c r="H90" s="66"/>
      <c r="I90" s="66"/>
    </row>
    <row r="91" ht="12.75">
      <c r="E91" s="50"/>
    </row>
    <row r="92" spans="3:5" ht="15">
      <c r="C92" s="36"/>
      <c r="D92" s="51"/>
      <c r="E92" s="52"/>
    </row>
    <row r="93" spans="3:9" ht="15">
      <c r="C93" s="51" t="s">
        <v>69</v>
      </c>
      <c r="D93" s="51"/>
      <c r="F93" s="36"/>
      <c r="G93" s="56" t="s">
        <v>70</v>
      </c>
      <c r="H93" s="56"/>
      <c r="I93" s="56"/>
    </row>
    <row r="94" spans="3:9" ht="15">
      <c r="C94" s="51" t="s">
        <v>74</v>
      </c>
      <c r="F94" s="36"/>
      <c r="G94" s="56" t="s">
        <v>71</v>
      </c>
      <c r="H94" s="56"/>
      <c r="I94" s="56"/>
    </row>
  </sheetData>
  <sheetProtection/>
  <mergeCells count="46">
    <mergeCell ref="C46:I46"/>
    <mergeCell ref="B12:C12"/>
    <mergeCell ref="B17:B24"/>
    <mergeCell ref="B43:I43"/>
    <mergeCell ref="D11:F11"/>
    <mergeCell ref="B11:C11"/>
    <mergeCell ref="C86:I87"/>
    <mergeCell ref="B77:B80"/>
    <mergeCell ref="B59:I59"/>
    <mergeCell ref="C61:D61"/>
    <mergeCell ref="E60:I65"/>
    <mergeCell ref="B73:B76"/>
    <mergeCell ref="B68:C68"/>
    <mergeCell ref="B69:B72"/>
    <mergeCell ref="C88:I88"/>
    <mergeCell ref="B84:I84"/>
    <mergeCell ref="B81:B83"/>
    <mergeCell ref="C81:G81"/>
    <mergeCell ref="C82:I83"/>
    <mergeCell ref="B85:I85"/>
    <mergeCell ref="B86:B87"/>
    <mergeCell ref="B66:I66"/>
    <mergeCell ref="B67:C67"/>
    <mergeCell ref="D67:F67"/>
    <mergeCell ref="B61:B65"/>
    <mergeCell ref="G67:H67"/>
    <mergeCell ref="B6:H6"/>
    <mergeCell ref="B7:H7"/>
    <mergeCell ref="G11:H11"/>
    <mergeCell ref="B2:H2"/>
    <mergeCell ref="B3:H3"/>
    <mergeCell ref="B4:H4"/>
    <mergeCell ref="B5:H5"/>
    <mergeCell ref="B10:I10"/>
    <mergeCell ref="B9:I9"/>
    <mergeCell ref="B8:I8"/>
    <mergeCell ref="G94:I94"/>
    <mergeCell ref="C13:I13"/>
    <mergeCell ref="C17:I17"/>
    <mergeCell ref="B44:I44"/>
    <mergeCell ref="C45:I45"/>
    <mergeCell ref="B49:B58"/>
    <mergeCell ref="G90:I90"/>
    <mergeCell ref="G93:I93"/>
    <mergeCell ref="B46:B48"/>
    <mergeCell ref="C77:G77"/>
  </mergeCells>
  <printOptions horizontalCentered="1"/>
  <pageMargins left="0.2" right="0.2" top="0.56" bottom="0.49" header="0.24" footer="0.17"/>
  <pageSetup fitToHeight="1" fitToWidth="1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fm</cp:lastModifiedBy>
  <cp:lastPrinted>2013-01-31T11:18:09Z</cp:lastPrinted>
  <dcterms:created xsi:type="dcterms:W3CDTF">2012-05-24T12:53:51Z</dcterms:created>
  <dcterms:modified xsi:type="dcterms:W3CDTF">2013-01-31T11:31:39Z</dcterms:modified>
  <cp:category/>
  <cp:version/>
  <cp:contentType/>
  <cp:contentStatus/>
</cp:coreProperties>
</file>